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leenQuintero\Desktop\"/>
    </mc:Choice>
  </mc:AlternateContent>
  <xr:revisionPtr revIDLastSave="0" documentId="13_ncr:1_{B81351CB-9900-40D6-AF4A-E4E3F1E379D4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Retirement Portfolio Needed" sheetId="4" state="hidden" r:id="rId1"/>
    <sheet name="Retirement Need + Annual Saving" sheetId="6" r:id="rId2"/>
    <sheet name="Future Value" sheetId="5" r:id="rId3"/>
    <sheet name="Lump Sum" sheetId="7" r:id="rId4"/>
    <sheet name="Calculator 1" sheetId="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13" i="6"/>
  <c r="C21" i="6" s="1"/>
  <c r="C14" i="6"/>
  <c r="C17" i="6"/>
  <c r="C18" i="6" s="1"/>
  <c r="C24" i="6"/>
  <c r="C25" i="6" s="1"/>
  <c r="C26" i="6" s="1"/>
  <c r="C10" i="7"/>
  <c r="C19" i="7"/>
  <c r="C16" i="7"/>
  <c r="C15" i="7"/>
  <c r="C23" i="7"/>
  <c r="B20" i="7"/>
  <c r="C27" i="7"/>
  <c r="C28" i="7" s="1"/>
  <c r="C29" i="7" s="1"/>
  <c r="B18" i="6"/>
  <c r="C14" i="4"/>
  <c r="C12" i="5"/>
  <c r="C14" i="5"/>
  <c r="C15" i="5"/>
  <c r="C16" i="5"/>
  <c r="C17" i="5"/>
  <c r="D20" i="4"/>
  <c r="D21" i="4" s="1"/>
  <c r="D22" i="4" s="1"/>
  <c r="D9" i="4"/>
  <c r="D17" i="4"/>
  <c r="D10" i="4"/>
  <c r="D13" i="4"/>
  <c r="D14" i="4"/>
  <c r="D18" i="4"/>
  <c r="D9" i="1"/>
  <c r="D12" i="1"/>
  <c r="D14" i="1"/>
  <c r="D13" i="1"/>
  <c r="D8" i="1"/>
  <c r="D16" i="1"/>
  <c r="C21" i="7"/>
  <c r="C20" i="7"/>
  <c r="D17" i="1"/>
  <c r="D15" i="4"/>
  <c r="C24" i="7"/>
  <c r="C25" i="7"/>
  <c r="C22" i="6" l="1"/>
  <c r="C19" i="6"/>
</calcChain>
</file>

<file path=xl/sharedStrings.xml><?xml version="1.0" encoding="utf-8"?>
<sst xmlns="http://schemas.openxmlformats.org/spreadsheetml/2006/main" count="124" uniqueCount="65">
  <si>
    <t>Years Until Retirement</t>
  </si>
  <si>
    <t>Number of Years Required after Retirement</t>
  </si>
  <si>
    <t>Inflation</t>
  </si>
  <si>
    <t>A</t>
  </si>
  <si>
    <t>B</t>
  </si>
  <si>
    <t>C</t>
  </si>
  <si>
    <t>D</t>
  </si>
  <si>
    <t>E</t>
  </si>
  <si>
    <t>F</t>
  </si>
  <si>
    <t>G</t>
  </si>
  <si>
    <t>H</t>
  </si>
  <si>
    <t>PV of Annuity Stream</t>
  </si>
  <si>
    <t>Portfolio Yield - Before Taxes</t>
  </si>
  <si>
    <t>Annual Income Goal (Today) - After tax</t>
  </si>
  <si>
    <t>Average Tax Rate on Investment Earnings</t>
  </si>
  <si>
    <t>Percent of Income Covered by Govt + Company Pension</t>
  </si>
  <si>
    <t>In C years we need a lump sum of  (PV of Growing Annuity Stream)</t>
  </si>
  <si>
    <t>Average Tax Rate on Investment Earnings - In Retirement</t>
  </si>
  <si>
    <t>Average Tax Rate on Investment Earnings - Before Retirement</t>
  </si>
  <si>
    <t>When you Retire, your annual Income needs will be</t>
  </si>
  <si>
    <t>I</t>
  </si>
  <si>
    <t>J</t>
  </si>
  <si>
    <t>K</t>
  </si>
  <si>
    <t>L</t>
  </si>
  <si>
    <t>M</t>
  </si>
  <si>
    <t>Current Savings</t>
  </si>
  <si>
    <t>N</t>
  </si>
  <si>
    <t>Amount Needed to Save each year to reach Goal</t>
  </si>
  <si>
    <t>Portfolio Yield - After Taxes - In Retirement</t>
  </si>
  <si>
    <t>Portfolio Yield - After Taxes - Before Retirement</t>
  </si>
  <si>
    <t>O</t>
  </si>
  <si>
    <t>FV of Current Savings</t>
  </si>
  <si>
    <t>P</t>
  </si>
  <si>
    <t>White Lighthouse Retirement Calculator</t>
  </si>
  <si>
    <t>Inputs</t>
  </si>
  <si>
    <t>Year</t>
  </si>
  <si>
    <t>Retirement Year</t>
  </si>
  <si>
    <t>Year Portfolio Runs Out</t>
  </si>
  <si>
    <t>This simple calculator can be used to approximate the lump sum needed in retirement</t>
  </si>
  <si>
    <t>and the recommended annual savings (non - inflated) to reach the required lump sum .</t>
  </si>
  <si>
    <t>Current Savings / Investment Balance</t>
  </si>
  <si>
    <t>Annual Savings Amount - Year 1</t>
  </si>
  <si>
    <t>White Lighthouse - Future Value - Inflated Savings</t>
  </si>
  <si>
    <t>Future Value of Current Savings</t>
  </si>
  <si>
    <t>Future Value of Annual Savings</t>
  </si>
  <si>
    <t>Inflation (applies to annual savings amount)</t>
  </si>
  <si>
    <t>Annual Savings could be substituted with a deposit today of:</t>
  </si>
  <si>
    <t>This simple calculator can be used to approximate the lump sum needed in retirement.</t>
  </si>
  <si>
    <t>Current Year</t>
  </si>
  <si>
    <t>Future Value of Total Savings</t>
  </si>
  <si>
    <t>When you Retire, your annual Income needs (from your portfolio) will be</t>
  </si>
  <si>
    <t>Government and Company Pension</t>
  </si>
  <si>
    <t>White Lighthouse Retirement Calculator - Lump Sum</t>
  </si>
  <si>
    <t>Positive # = Savings may be enough, Negative #, Savings not enough</t>
  </si>
  <si>
    <t>Group #</t>
  </si>
  <si>
    <t>Group 5</t>
  </si>
  <si>
    <t>Personal</t>
  </si>
  <si>
    <t>Group 1</t>
  </si>
  <si>
    <t>Group 3</t>
  </si>
  <si>
    <t>Group 4</t>
  </si>
  <si>
    <t>Group 2</t>
  </si>
  <si>
    <t>This simple calculator can be used to approximate the length of time a given lump sum amount</t>
  </si>
  <si>
    <t>will last in retirement (by iteration in the cell "Number of years required after retirement".)</t>
  </si>
  <si>
    <t>Average Tax Rate - In Retirement</t>
  </si>
  <si>
    <t>Input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</si>
</sst>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_);\(0\)"/>
    <numFmt numFmtId="167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9" fontId="0" fillId="2" borderId="1" xfId="0" applyNumberFormat="1" applyFill="1" applyBorder="1"/>
    <xf numFmtId="8" fontId="0" fillId="0" borderId="0" xfId="0" applyNumberFormat="1"/>
    <xf numFmtId="43" fontId="0" fillId="0" borderId="0" xfId="1" applyFont="1"/>
    <xf numFmtId="43" fontId="0" fillId="0" borderId="0" xfId="0" applyNumberFormat="1"/>
    <xf numFmtId="10" fontId="0" fillId="0" borderId="0" xfId="0" applyNumberFormat="1"/>
    <xf numFmtId="9" fontId="0" fillId="2" borderId="1" xfId="1" applyNumberFormat="1" applyFont="1" applyFill="1" applyBorder="1"/>
    <xf numFmtId="10" fontId="0" fillId="2" borderId="1" xfId="0" applyNumberFormat="1" applyFill="1" applyBorder="1"/>
    <xf numFmtId="10" fontId="0" fillId="3" borderId="1" xfId="0" applyNumberFormat="1" applyFill="1" applyBorder="1"/>
    <xf numFmtId="16" fontId="0" fillId="0" borderId="0" xfId="0" applyNumberFormat="1"/>
    <xf numFmtId="8" fontId="0" fillId="3" borderId="1" xfId="0" applyNumberFormat="1" applyFill="1" applyBorder="1"/>
    <xf numFmtId="44" fontId="0" fillId="3" borderId="1" xfId="2" applyFont="1" applyFill="1" applyBorder="1"/>
    <xf numFmtId="44" fontId="0" fillId="0" borderId="1" xfId="2" applyFont="1" applyBorder="1"/>
    <xf numFmtId="44" fontId="0" fillId="2" borderId="1" xfId="2" applyFont="1" applyFill="1" applyBorder="1"/>
    <xf numFmtId="43" fontId="1" fillId="0" borderId="0" xfId="1"/>
    <xf numFmtId="0" fontId="4" fillId="0" borderId="2" xfId="0" applyFont="1" applyBorder="1"/>
    <xf numFmtId="0" fontId="4" fillId="0" borderId="3" xfId="0" applyFont="1" applyBorder="1"/>
    <xf numFmtId="0" fontId="5" fillId="2" borderId="4" xfId="0" applyFont="1" applyFill="1" applyBorder="1"/>
    <xf numFmtId="10" fontId="5" fillId="2" borderId="4" xfId="0" applyNumberFormat="1" applyFont="1" applyFill="1" applyBorder="1"/>
    <xf numFmtId="10" fontId="5" fillId="3" borderId="4" xfId="0" applyNumberFormat="1" applyFont="1" applyFill="1" applyBorder="1"/>
    <xf numFmtId="9" fontId="5" fillId="2" borderId="4" xfId="0" applyNumberFormat="1" applyFont="1" applyFill="1" applyBorder="1"/>
    <xf numFmtId="0" fontId="6" fillId="0" borderId="5" xfId="0" applyFont="1" applyBorder="1"/>
    <xf numFmtId="0" fontId="6" fillId="0" borderId="6" xfId="0" applyFont="1" applyBorder="1"/>
    <xf numFmtId="164" fontId="5" fillId="2" borderId="4" xfId="1" applyNumberFormat="1" applyFont="1" applyFill="1" applyBorder="1"/>
    <xf numFmtId="6" fontId="5" fillId="3" borderId="4" xfId="0" applyNumberFormat="1" applyFont="1" applyFill="1" applyBorder="1"/>
    <xf numFmtId="165" fontId="5" fillId="2" borderId="7" xfId="2" applyNumberFormat="1" applyFont="1" applyFill="1" applyBorder="1"/>
    <xf numFmtId="22" fontId="0" fillId="0" borderId="0" xfId="0" applyNumberFormat="1"/>
    <xf numFmtId="0" fontId="6" fillId="0" borderId="0" xfId="0" applyFont="1" applyFill="1" applyBorder="1"/>
    <xf numFmtId="165" fontId="5" fillId="3" borderId="8" xfId="2" applyNumberFormat="1" applyFont="1" applyFill="1" applyBorder="1"/>
    <xf numFmtId="165" fontId="5" fillId="3" borderId="9" xfId="2" applyNumberFormat="1" applyFont="1" applyFill="1" applyBorder="1"/>
    <xf numFmtId="167" fontId="0" fillId="0" borderId="0" xfId="1" applyNumberFormat="1" applyFont="1"/>
    <xf numFmtId="165" fontId="5" fillId="2" borderId="4" xfId="2" applyNumberFormat="1" applyFont="1" applyFill="1" applyBorder="1"/>
    <xf numFmtId="165" fontId="5" fillId="3" borderId="4" xfId="2" applyNumberFormat="1" applyFont="1" applyFill="1" applyBorder="1"/>
    <xf numFmtId="165" fontId="5" fillId="0" borderId="4" xfId="2" applyNumberFormat="1" applyFont="1" applyBorder="1"/>
    <xf numFmtId="0" fontId="6" fillId="0" borderId="1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166" fontId="3" fillId="3" borderId="3" xfId="1" applyNumberFormat="1" applyFont="1" applyFill="1" applyBorder="1"/>
    <xf numFmtId="166" fontId="3" fillId="3" borderId="4" xfId="0" applyNumberFormat="1" applyFont="1" applyFill="1" applyBorder="1"/>
    <xf numFmtId="166" fontId="3" fillId="3" borderId="9" xfId="0" applyNumberFormat="1" applyFont="1" applyFill="1" applyBorder="1"/>
    <xf numFmtId="165" fontId="5" fillId="0" borderId="7" xfId="2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5" fillId="3" borderId="4" xfId="0" applyFont="1" applyFill="1" applyBorder="1"/>
    <xf numFmtId="165" fontId="5" fillId="3" borderId="13" xfId="2" applyNumberFormat="1" applyFont="1" applyFill="1" applyBorder="1"/>
    <xf numFmtId="0" fontId="0" fillId="0" borderId="5" xfId="0" applyBorder="1"/>
    <xf numFmtId="0" fontId="0" fillId="0" borderId="14" xfId="0" applyBorder="1"/>
    <xf numFmtId="164" fontId="0" fillId="0" borderId="0" xfId="3" applyNumberFormat="1" applyFont="1"/>
    <xf numFmtId="0" fontId="7" fillId="0" borderId="0" xfId="0" applyFont="1"/>
    <xf numFmtId="165" fontId="5" fillId="2" borderId="15" xfId="2" applyNumberFormat="1" applyFont="1" applyFill="1" applyBorder="1"/>
    <xf numFmtId="0" fontId="7" fillId="0" borderId="1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1803400</xdr:colOff>
      <xdr:row>4</xdr:row>
      <xdr:rowOff>143259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D9899F-98D8-1B48-A12B-0D4753C40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476499" cy="803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1803399</xdr:colOff>
      <xdr:row>4</xdr:row>
      <xdr:rowOff>143258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A2964-4C42-8846-8B42-259B1ED37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499" cy="803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1803399</xdr:colOff>
      <xdr:row>4</xdr:row>
      <xdr:rowOff>143258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02F795-C66C-FD45-9EF9-DDF297E7D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499" cy="803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workbookViewId="0">
      <selection activeCell="D14" sqref="D14"/>
    </sheetView>
  </sheetViews>
  <sheetFormatPr defaultColWidth="8.796875" defaultRowHeight="12.75" x14ac:dyDescent="0.35"/>
  <cols>
    <col min="3" max="3" width="77.33203125" customWidth="1"/>
    <col min="4" max="4" width="20.796875" bestFit="1" customWidth="1"/>
    <col min="6" max="6" width="14.46484375" bestFit="1" customWidth="1"/>
    <col min="7" max="7" width="12.796875" bestFit="1" customWidth="1"/>
    <col min="8" max="8" width="13.46484375" bestFit="1" customWidth="1"/>
    <col min="9" max="9" width="21.796875" bestFit="1" customWidth="1"/>
    <col min="11" max="11" width="13.46484375" bestFit="1" customWidth="1"/>
  </cols>
  <sheetData>
    <row r="1" spans="1:11" ht="13.15" thickBot="1" x14ac:dyDescent="0.4"/>
    <row r="2" spans="1:11" ht="18" x14ac:dyDescent="0.55000000000000004">
      <c r="A2" s="49" t="s">
        <v>54</v>
      </c>
      <c r="C2" s="16" t="s">
        <v>33</v>
      </c>
      <c r="D2" s="17" t="s">
        <v>34</v>
      </c>
    </row>
    <row r="3" spans="1:11" ht="18" x14ac:dyDescent="0.55000000000000004">
      <c r="A3" t="s">
        <v>55</v>
      </c>
      <c r="C3" s="42" t="s">
        <v>13</v>
      </c>
      <c r="D3" s="32">
        <v>120000</v>
      </c>
    </row>
    <row r="4" spans="1:11" ht="18" x14ac:dyDescent="0.55000000000000004">
      <c r="A4" t="s">
        <v>56</v>
      </c>
      <c r="C4" s="42" t="s">
        <v>15</v>
      </c>
      <c r="D4" s="24">
        <v>0.75</v>
      </c>
    </row>
    <row r="5" spans="1:11" ht="18" x14ac:dyDescent="0.55000000000000004">
      <c r="A5" t="s">
        <v>56</v>
      </c>
      <c r="C5" s="42" t="s">
        <v>0</v>
      </c>
      <c r="D5" s="18">
        <v>16</v>
      </c>
    </row>
    <row r="6" spans="1:11" ht="18" x14ac:dyDescent="0.55000000000000004">
      <c r="A6" t="s">
        <v>57</v>
      </c>
      <c r="C6" s="42" t="s">
        <v>1</v>
      </c>
      <c r="D6" s="18">
        <v>30</v>
      </c>
    </row>
    <row r="7" spans="1:11" ht="18" x14ac:dyDescent="0.55000000000000004">
      <c r="A7" t="s">
        <v>58</v>
      </c>
      <c r="C7" s="42" t="s">
        <v>2</v>
      </c>
      <c r="D7" s="19">
        <v>0.03</v>
      </c>
    </row>
    <row r="8" spans="1:11" ht="18" x14ac:dyDescent="0.55000000000000004">
      <c r="A8" t="s">
        <v>59</v>
      </c>
      <c r="C8" s="42" t="s">
        <v>12</v>
      </c>
      <c r="D8" s="19">
        <v>7.0000000000000007E-2</v>
      </c>
    </row>
    <row r="9" spans="1:11" ht="18" x14ac:dyDescent="0.55000000000000004">
      <c r="C9" s="42" t="s">
        <v>29</v>
      </c>
      <c r="D9" s="20">
        <f>D8*(1-D11)</f>
        <v>5.6000000000000008E-2</v>
      </c>
    </row>
    <row r="10" spans="1:11" ht="18" x14ac:dyDescent="0.55000000000000004">
      <c r="C10" s="42" t="s">
        <v>28</v>
      </c>
      <c r="D10" s="20">
        <f>D8*(1-D12)</f>
        <v>5.6000000000000008E-2</v>
      </c>
      <c r="F10" s="6"/>
    </row>
    <row r="11" spans="1:11" ht="18" x14ac:dyDescent="0.55000000000000004">
      <c r="A11" t="s">
        <v>60</v>
      </c>
      <c r="C11" s="42" t="s">
        <v>18</v>
      </c>
      <c r="D11" s="21">
        <v>0.2</v>
      </c>
    </row>
    <row r="12" spans="1:11" ht="18" x14ac:dyDescent="0.55000000000000004">
      <c r="A12" t="s">
        <v>60</v>
      </c>
      <c r="C12" s="42" t="s">
        <v>17</v>
      </c>
      <c r="D12" s="21">
        <v>0.2</v>
      </c>
    </row>
    <row r="13" spans="1:11" ht="18" x14ac:dyDescent="0.55000000000000004">
      <c r="C13" s="42" t="s">
        <v>50</v>
      </c>
      <c r="D13" s="33">
        <f>(D3*(1-D4))*(1+D7)^D5</f>
        <v>48141.193172963613</v>
      </c>
    </row>
    <row r="14" spans="1:11" ht="18.75" customHeight="1" thickBot="1" x14ac:dyDescent="0.6">
      <c r="C14" s="43" t="str">
        <f xml:space="preserve"> CONCATENATE("In ",D5, " years we need a lump sum of  (PV of Growing Annuity Stream)")</f>
        <v>In 16 years we need a lump sum of  (PV of Growing Annuity Stream)</v>
      </c>
      <c r="D14" s="30">
        <f>D13*(1-(((1+D7)/(1+D10))^D6))/(D10-D7)</f>
        <v>975102.96697019902</v>
      </c>
      <c r="F14" s="27"/>
      <c r="H14" s="5"/>
      <c r="I14" s="15"/>
    </row>
    <row r="15" spans="1:11" ht="18" hidden="1" x14ac:dyDescent="0.55000000000000004">
      <c r="C15" s="22" t="s">
        <v>11</v>
      </c>
      <c r="D15" s="41">
        <f>D13*(1-(1/(1+D10)^D6))/D10</f>
        <v>692011.18390841794</v>
      </c>
      <c r="F15" s="3"/>
      <c r="H15" s="5"/>
      <c r="I15" s="3"/>
      <c r="K15" s="3">
        <v>148024.42849183446</v>
      </c>
    </row>
    <row r="16" spans="1:11" ht="18" hidden="1" x14ac:dyDescent="0.55000000000000004">
      <c r="C16" s="22" t="s">
        <v>25</v>
      </c>
      <c r="D16" s="32">
        <v>1000000</v>
      </c>
      <c r="H16" s="5"/>
      <c r="I16" s="3"/>
      <c r="K16" s="3">
        <v>148024.42849183446</v>
      </c>
    </row>
    <row r="17" spans="3:11" ht="18" hidden="1" x14ac:dyDescent="0.55000000000000004">
      <c r="C17" s="22" t="s">
        <v>31</v>
      </c>
      <c r="D17" s="33">
        <f>D16*(1+D9)^D5</f>
        <v>2391237.3808637336</v>
      </c>
      <c r="F17" s="3"/>
      <c r="H17" s="5"/>
      <c r="I17" s="3"/>
      <c r="K17" s="3"/>
    </row>
    <row r="18" spans="3:11" ht="18.399999999999999" hidden="1" thickBot="1" x14ac:dyDescent="0.6">
      <c r="C18" s="23" t="s">
        <v>27</v>
      </c>
      <c r="D18" s="30">
        <f>(D14-D17)/(((1+D9)^D5-1)/D9)</f>
        <v>-57002.153815622223</v>
      </c>
      <c r="F18" s="3"/>
      <c r="G18" s="5"/>
      <c r="H18" s="5"/>
      <c r="I18" s="3"/>
      <c r="K18" s="3">
        <v>148024.42849183446</v>
      </c>
    </row>
    <row r="19" spans="3:11" ht="13.15" thickBot="1" x14ac:dyDescent="0.4">
      <c r="F19" s="3"/>
      <c r="H19" s="5"/>
      <c r="I19" s="3"/>
      <c r="K19" s="3">
        <v>148024.42849183446</v>
      </c>
    </row>
    <row r="20" spans="3:11" ht="15.4" x14ac:dyDescent="0.45">
      <c r="C20" s="35" t="s">
        <v>48</v>
      </c>
      <c r="D20" s="38">
        <f ca="1">YEAR(NOW())</f>
        <v>2021</v>
      </c>
      <c r="F20" s="3"/>
      <c r="H20" s="5"/>
      <c r="I20" s="3"/>
      <c r="K20" s="3">
        <v>148024.42849183446</v>
      </c>
    </row>
    <row r="21" spans="3:11" ht="15.4" x14ac:dyDescent="0.45">
      <c r="C21" s="36" t="s">
        <v>36</v>
      </c>
      <c r="D21" s="39">
        <f ca="1">D20+D5</f>
        <v>2037</v>
      </c>
      <c r="F21" s="3"/>
      <c r="H21" s="5"/>
      <c r="I21" s="3"/>
      <c r="K21" s="3">
        <v>148024.42849183446</v>
      </c>
    </row>
    <row r="22" spans="3:11" ht="15.75" thickBot="1" x14ac:dyDescent="0.5">
      <c r="C22" s="37" t="s">
        <v>37</v>
      </c>
      <c r="D22" s="40">
        <f ca="1">D21+D6</f>
        <v>2067</v>
      </c>
      <c r="F22" s="3"/>
      <c r="H22" s="5"/>
      <c r="I22" s="3"/>
      <c r="K22" s="3">
        <v>148024.42849183446</v>
      </c>
    </row>
    <row r="23" spans="3:11" x14ac:dyDescent="0.35">
      <c r="D23" s="10"/>
      <c r="F23" s="3"/>
      <c r="H23" s="5"/>
      <c r="I23" s="3"/>
      <c r="K23" s="3">
        <v>148024.42849183446</v>
      </c>
    </row>
    <row r="24" spans="3:11" ht="15.4" x14ac:dyDescent="0.45">
      <c r="C24" s="28" t="s">
        <v>47</v>
      </c>
      <c r="F24" s="3"/>
      <c r="H24" s="5"/>
      <c r="I24" s="3"/>
      <c r="K24" s="3">
        <v>148024.42849183446</v>
      </c>
    </row>
    <row r="25" spans="3:11" ht="15.4" x14ac:dyDescent="0.45">
      <c r="C25" s="28"/>
      <c r="F25" s="3"/>
      <c r="H25" s="5"/>
      <c r="I25" s="3"/>
      <c r="K25" s="3">
        <v>148024.42849183446</v>
      </c>
    </row>
    <row r="26" spans="3:11" x14ac:dyDescent="0.35">
      <c r="F26" s="3"/>
      <c r="H26" s="5"/>
      <c r="I26" s="3"/>
      <c r="K26" s="3">
        <v>148024.42849183446</v>
      </c>
    </row>
    <row r="27" spans="3:11" x14ac:dyDescent="0.35">
      <c r="F27" s="3"/>
      <c r="H27" s="5"/>
      <c r="I27" s="3"/>
      <c r="K27" s="3">
        <v>148024.42849183446</v>
      </c>
    </row>
    <row r="28" spans="3:11" x14ac:dyDescent="0.35">
      <c r="F28" s="3"/>
      <c r="H28" s="5"/>
      <c r="I28" s="3"/>
      <c r="K28" s="3">
        <v>148024.42849183446</v>
      </c>
    </row>
    <row r="29" spans="3:11" x14ac:dyDescent="0.35">
      <c r="F29" s="3"/>
      <c r="H29" s="5"/>
      <c r="I29" s="3"/>
      <c r="K29" s="3">
        <v>148024.42849183446</v>
      </c>
    </row>
    <row r="30" spans="3:11" x14ac:dyDescent="0.35">
      <c r="F30" s="3"/>
      <c r="H30" s="5"/>
      <c r="I30" s="3"/>
      <c r="K30" s="3">
        <v>148024.42849183446</v>
      </c>
    </row>
    <row r="31" spans="3:11" x14ac:dyDescent="0.35">
      <c r="F31" s="3"/>
      <c r="H31" s="5"/>
      <c r="I31" s="3"/>
      <c r="K31" s="3">
        <v>148024.42849183446</v>
      </c>
    </row>
    <row r="32" spans="3:11" x14ac:dyDescent="0.35">
      <c r="F32" s="3"/>
      <c r="H32" s="5"/>
      <c r="I32" s="3"/>
      <c r="K32" s="3">
        <v>148024.42849183446</v>
      </c>
    </row>
    <row r="33" spans="6:11" x14ac:dyDescent="0.35">
      <c r="F33" s="3"/>
      <c r="H33" s="5"/>
      <c r="I33" s="3"/>
      <c r="K33" s="3">
        <v>148024.42849183446</v>
      </c>
    </row>
    <row r="34" spans="6:11" x14ac:dyDescent="0.35">
      <c r="F34" s="3"/>
      <c r="H34" s="5"/>
      <c r="I34" s="3"/>
      <c r="K34" s="3">
        <v>148024.42849183446</v>
      </c>
    </row>
    <row r="35" spans="6:11" x14ac:dyDescent="0.35">
      <c r="F35" s="3"/>
      <c r="H35" s="5"/>
      <c r="I35" s="3"/>
      <c r="K35" s="3">
        <v>148024.42849183446</v>
      </c>
    </row>
    <row r="36" spans="6:11" x14ac:dyDescent="0.35">
      <c r="F36" s="3"/>
      <c r="H36" s="5"/>
      <c r="I36" s="3"/>
      <c r="K36" s="3">
        <v>148024.42849183446</v>
      </c>
    </row>
    <row r="37" spans="6:11" x14ac:dyDescent="0.35">
      <c r="F37" s="3"/>
      <c r="H37" s="5"/>
      <c r="I37" s="3"/>
      <c r="K37" s="3">
        <v>148024.42849183446</v>
      </c>
    </row>
    <row r="38" spans="6:11" x14ac:dyDescent="0.35">
      <c r="F38" s="3"/>
      <c r="H38" s="5"/>
      <c r="I38" s="3"/>
      <c r="K38" s="3">
        <v>148024.42849183446</v>
      </c>
    </row>
    <row r="39" spans="6:11" x14ac:dyDescent="0.35">
      <c r="F39" s="3"/>
      <c r="H39" s="5"/>
      <c r="I39" s="3"/>
      <c r="K39" s="3">
        <v>148024.42849183446</v>
      </c>
    </row>
    <row r="40" spans="6:11" x14ac:dyDescent="0.35">
      <c r="F40" s="3"/>
      <c r="H40" s="5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J44"/>
  <sheetViews>
    <sheetView showGridLines="0" tabSelected="1" zoomScaleNormal="100" workbookViewId="0">
      <selection activeCell="C26" sqref="C26"/>
    </sheetView>
  </sheetViews>
  <sheetFormatPr defaultColWidth="8.796875" defaultRowHeight="12.75" x14ac:dyDescent="0.35"/>
  <cols>
    <col min="2" max="2" width="75.46484375" customWidth="1"/>
    <col min="3" max="3" width="20.796875" bestFit="1" customWidth="1"/>
    <col min="5" max="5" width="14.46484375" bestFit="1" customWidth="1"/>
    <col min="6" max="6" width="12.796875" bestFit="1" customWidth="1"/>
    <col min="7" max="7" width="13.46484375" bestFit="1" customWidth="1"/>
    <col min="8" max="8" width="21.796875" bestFit="1" customWidth="1"/>
    <col min="10" max="10" width="13.46484375" bestFit="1" customWidth="1"/>
  </cols>
  <sheetData>
    <row r="5" spans="2:5" ht="13.15" thickBot="1" x14ac:dyDescent="0.4"/>
    <row r="6" spans="2:5" ht="18.399999999999999" thickBot="1" x14ac:dyDescent="0.6">
      <c r="B6" s="16" t="s">
        <v>33</v>
      </c>
      <c r="C6" s="17" t="s">
        <v>34</v>
      </c>
    </row>
    <row r="7" spans="2:5" ht="18.399999999999999" thickBot="1" x14ac:dyDescent="0.6">
      <c r="B7" s="22" t="s">
        <v>13</v>
      </c>
      <c r="C7" s="26">
        <v>100000</v>
      </c>
      <c r="E7" s="51" t="s">
        <v>64</v>
      </c>
    </row>
    <row r="8" spans="2:5" ht="18.399999999999999" thickBot="1" x14ac:dyDescent="0.6">
      <c r="B8" s="22" t="s">
        <v>15</v>
      </c>
      <c r="C8" s="24">
        <v>0.4</v>
      </c>
      <c r="E8" s="50"/>
    </row>
    <row r="9" spans="2:5" ht="18" x14ac:dyDescent="0.55000000000000004">
      <c r="B9" s="22" t="s">
        <v>0</v>
      </c>
      <c r="C9" s="18">
        <v>25</v>
      </c>
    </row>
    <row r="10" spans="2:5" ht="18" x14ac:dyDescent="0.55000000000000004">
      <c r="B10" s="22" t="s">
        <v>1</v>
      </c>
      <c r="C10" s="18">
        <v>30</v>
      </c>
    </row>
    <row r="11" spans="2:5" ht="18" x14ac:dyDescent="0.55000000000000004">
      <c r="B11" s="22" t="s">
        <v>2</v>
      </c>
      <c r="C11" s="19">
        <v>0.03</v>
      </c>
    </row>
    <row r="12" spans="2:5" ht="18" x14ac:dyDescent="0.55000000000000004">
      <c r="B12" s="22" t="s">
        <v>12</v>
      </c>
      <c r="C12" s="19">
        <v>7.0000000000000007E-2</v>
      </c>
    </row>
    <row r="13" spans="2:5" ht="18" x14ac:dyDescent="0.55000000000000004">
      <c r="B13" s="22" t="s">
        <v>29</v>
      </c>
      <c r="C13" s="20">
        <f>C12*(1-C15)</f>
        <v>4.9000000000000002E-2</v>
      </c>
    </row>
    <row r="14" spans="2:5" ht="18" x14ac:dyDescent="0.55000000000000004">
      <c r="B14" s="22" t="s">
        <v>28</v>
      </c>
      <c r="C14" s="20">
        <f>C12*(1-C16)</f>
        <v>5.2500000000000005E-2</v>
      </c>
      <c r="E14" s="6"/>
    </row>
    <row r="15" spans="2:5" ht="18" x14ac:dyDescent="0.55000000000000004">
      <c r="B15" s="22" t="s">
        <v>18</v>
      </c>
      <c r="C15" s="21">
        <v>0.3</v>
      </c>
    </row>
    <row r="16" spans="2:5" ht="18" x14ac:dyDescent="0.55000000000000004">
      <c r="B16" s="22" t="s">
        <v>63</v>
      </c>
      <c r="C16" s="21">
        <v>0.25</v>
      </c>
    </row>
    <row r="17" spans="2:10" ht="18" x14ac:dyDescent="0.55000000000000004">
      <c r="B17" s="22" t="s">
        <v>50</v>
      </c>
      <c r="C17" s="25">
        <f>(C7*(1-C8))*(1+C11)^C9</f>
        <v>125626.67577925284</v>
      </c>
    </row>
    <row r="18" spans="2:10" ht="18.75" customHeight="1" thickBot="1" x14ac:dyDescent="0.6">
      <c r="B18" s="23" t="str">
        <f xml:space="preserve"> CONCATENATE("In ",C9, " years we need a lump sum of  (PV of Growing Annuity Stream)")</f>
        <v>In 25 years we need a lump sum of  (PV of Growing Annuity Stream)</v>
      </c>
      <c r="C18" s="33">
        <f>C17*(1-(((1+C11)/(1+C14))^C10))/(C14-C11)</f>
        <v>2663608.8101623682</v>
      </c>
      <c r="E18" s="27"/>
      <c r="G18" s="5"/>
      <c r="H18" s="15"/>
    </row>
    <row r="19" spans="2:10" ht="18" hidden="1" x14ac:dyDescent="0.55000000000000004">
      <c r="B19" s="22" t="s">
        <v>11</v>
      </c>
      <c r="C19" s="34">
        <f>C17*(1-(1/(1+C14)^C10))/C14</f>
        <v>1877352.5498729779</v>
      </c>
      <c r="E19" s="3"/>
      <c r="G19" s="5"/>
      <c r="H19" s="3"/>
      <c r="J19" s="3">
        <v>148024.42849183446</v>
      </c>
    </row>
    <row r="20" spans="2:10" ht="18" x14ac:dyDescent="0.55000000000000004">
      <c r="B20" s="22" t="s">
        <v>25</v>
      </c>
      <c r="C20" s="32">
        <v>500000</v>
      </c>
      <c r="G20" s="5"/>
      <c r="H20" s="3"/>
      <c r="J20" s="3"/>
    </row>
    <row r="21" spans="2:10" ht="18" hidden="1" x14ac:dyDescent="0.55000000000000004">
      <c r="B21" s="22" t="s">
        <v>31</v>
      </c>
      <c r="C21" s="33">
        <f>C20*(1+C13)^C9</f>
        <v>1653321.1032177827</v>
      </c>
      <c r="E21" s="3"/>
      <c r="G21" s="5"/>
      <c r="H21" s="3"/>
      <c r="J21" s="3"/>
    </row>
    <row r="22" spans="2:10" ht="18.399999999999999" thickBot="1" x14ac:dyDescent="0.6">
      <c r="B22" s="23" t="s">
        <v>27</v>
      </c>
      <c r="C22" s="30">
        <f>IF(C9=0,"Retired",(C18-C21)/(((1+C13)^C9-1)/C13))</f>
        <v>21461.541587233402</v>
      </c>
      <c r="E22" s="3"/>
      <c r="F22" s="5"/>
      <c r="G22" s="5"/>
      <c r="H22" s="3"/>
      <c r="J22" s="3"/>
    </row>
    <row r="23" spans="2:10" ht="13.15" thickBot="1" x14ac:dyDescent="0.4">
      <c r="E23" s="3"/>
      <c r="G23" s="5"/>
      <c r="H23" s="3"/>
      <c r="J23" s="3"/>
    </row>
    <row r="24" spans="2:10" ht="15.4" x14ac:dyDescent="0.45">
      <c r="B24" s="35" t="s">
        <v>35</v>
      </c>
      <c r="C24" s="38">
        <f ca="1">YEAR(NOW())</f>
        <v>2021</v>
      </c>
      <c r="E24" s="3"/>
      <c r="G24" s="5"/>
      <c r="H24" s="3"/>
      <c r="J24" s="3"/>
    </row>
    <row r="25" spans="2:10" ht="15.4" x14ac:dyDescent="0.45">
      <c r="B25" s="36" t="s">
        <v>36</v>
      </c>
      <c r="C25" s="39">
        <f ca="1">C24+C9</f>
        <v>2046</v>
      </c>
      <c r="E25" s="3"/>
      <c r="G25" s="5"/>
      <c r="H25" s="3"/>
      <c r="J25" s="3"/>
    </row>
    <row r="26" spans="2:10" ht="15.75" thickBot="1" x14ac:dyDescent="0.5">
      <c r="B26" s="37" t="s">
        <v>37</v>
      </c>
      <c r="C26" s="40">
        <f ca="1">C25+C10</f>
        <v>2076</v>
      </c>
      <c r="E26" s="3"/>
      <c r="G26" s="5"/>
      <c r="H26" s="3"/>
      <c r="J26" s="3"/>
    </row>
    <row r="27" spans="2:10" x14ac:dyDescent="0.35">
      <c r="C27" s="10"/>
      <c r="E27" s="3"/>
      <c r="G27" s="5"/>
      <c r="H27" s="3"/>
      <c r="J27" s="3"/>
    </row>
    <row r="28" spans="2:10" ht="15.4" x14ac:dyDescent="0.45">
      <c r="B28" s="28" t="s">
        <v>38</v>
      </c>
      <c r="E28" s="3"/>
      <c r="G28" s="5"/>
      <c r="H28" s="3"/>
      <c r="J28" s="3"/>
    </row>
    <row r="29" spans="2:10" ht="15.4" x14ac:dyDescent="0.45">
      <c r="B29" s="28" t="s">
        <v>39</v>
      </c>
      <c r="E29" s="3"/>
      <c r="G29" s="5"/>
      <c r="H29" s="3"/>
      <c r="J29" s="3"/>
    </row>
    <row r="30" spans="2:10" x14ac:dyDescent="0.35">
      <c r="E30" s="3"/>
      <c r="G30" s="5"/>
      <c r="H30" s="3"/>
      <c r="J30" s="3"/>
    </row>
    <row r="31" spans="2:10" x14ac:dyDescent="0.35">
      <c r="E31" s="3"/>
      <c r="G31" s="5"/>
      <c r="H31" s="3"/>
      <c r="J31" s="3"/>
    </row>
    <row r="32" spans="2:10" x14ac:dyDescent="0.35">
      <c r="E32" s="3"/>
      <c r="G32" s="5"/>
      <c r="H32" s="3"/>
      <c r="J32" s="3"/>
    </row>
    <row r="33" spans="5:10" x14ac:dyDescent="0.35">
      <c r="E33" s="3"/>
      <c r="G33" s="5"/>
      <c r="H33" s="3"/>
      <c r="J33" s="3"/>
    </row>
    <row r="34" spans="5:10" x14ac:dyDescent="0.35">
      <c r="E34" s="3"/>
      <c r="G34" s="5"/>
      <c r="H34" s="3"/>
      <c r="J34" s="3"/>
    </row>
    <row r="35" spans="5:10" x14ac:dyDescent="0.35">
      <c r="E35" s="3"/>
      <c r="G35" s="5"/>
      <c r="H35" s="3"/>
      <c r="J35" s="3"/>
    </row>
    <row r="36" spans="5:10" x14ac:dyDescent="0.35">
      <c r="E36" s="3"/>
      <c r="G36" s="5"/>
      <c r="H36" s="3"/>
      <c r="J36" s="3"/>
    </row>
    <row r="37" spans="5:10" x14ac:dyDescent="0.35">
      <c r="E37" s="3"/>
      <c r="G37" s="5"/>
      <c r="H37" s="3"/>
      <c r="J37" s="3"/>
    </row>
    <row r="38" spans="5:10" x14ac:dyDescent="0.35">
      <c r="E38" s="3"/>
      <c r="G38" s="5"/>
      <c r="H38" s="3"/>
      <c r="J38" s="3"/>
    </row>
    <row r="39" spans="5:10" x14ac:dyDescent="0.35">
      <c r="E39" s="3"/>
      <c r="G39" s="5"/>
      <c r="H39" s="3"/>
      <c r="J39" s="3"/>
    </row>
    <row r="40" spans="5:10" x14ac:dyDescent="0.35">
      <c r="E40" s="3"/>
      <c r="G40" s="5"/>
      <c r="H40" s="3"/>
      <c r="J40" s="3"/>
    </row>
    <row r="41" spans="5:10" x14ac:dyDescent="0.35">
      <c r="E41" s="3"/>
      <c r="G41" s="5"/>
      <c r="H41" s="3"/>
      <c r="J41" s="3"/>
    </row>
    <row r="42" spans="5:10" x14ac:dyDescent="0.35">
      <c r="E42" s="3"/>
      <c r="G42" s="5"/>
      <c r="H42" s="3"/>
      <c r="J42" s="3"/>
    </row>
    <row r="43" spans="5:10" x14ac:dyDescent="0.35">
      <c r="E43" s="3"/>
      <c r="G43" s="5"/>
      <c r="H43" s="3"/>
      <c r="J43" s="3"/>
    </row>
    <row r="44" spans="5:10" x14ac:dyDescent="0.35">
      <c r="E44" s="3"/>
      <c r="G44" s="5"/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J35"/>
  <sheetViews>
    <sheetView showGridLines="0" workbookViewId="0">
      <selection activeCell="E7" sqref="E7:E9"/>
    </sheetView>
  </sheetViews>
  <sheetFormatPr defaultColWidth="8.796875" defaultRowHeight="12.75" x14ac:dyDescent="0.35"/>
  <cols>
    <col min="2" max="2" width="71.33203125" bestFit="1" customWidth="1"/>
    <col min="3" max="3" width="20.796875" bestFit="1" customWidth="1"/>
    <col min="5" max="5" width="14.46484375" bestFit="1" customWidth="1"/>
    <col min="6" max="6" width="12.796875" bestFit="1" customWidth="1"/>
    <col min="7" max="7" width="13.46484375" bestFit="1" customWidth="1"/>
    <col min="8" max="8" width="21.796875" bestFit="1" customWidth="1"/>
    <col min="10" max="10" width="13.46484375" bestFit="1" customWidth="1"/>
  </cols>
  <sheetData>
    <row r="5" spans="2:10" ht="13.15" thickBot="1" x14ac:dyDescent="0.4"/>
    <row r="6" spans="2:10" ht="18.399999999999999" thickBot="1" x14ac:dyDescent="0.6">
      <c r="B6" s="16" t="s">
        <v>42</v>
      </c>
      <c r="C6" s="17" t="s">
        <v>34</v>
      </c>
    </row>
    <row r="7" spans="2:10" ht="18.399999999999999" thickBot="1" x14ac:dyDescent="0.6">
      <c r="B7" s="22" t="s">
        <v>41</v>
      </c>
      <c r="C7" s="26">
        <f>72000+40000</f>
        <v>112000</v>
      </c>
      <c r="E7" s="51" t="s">
        <v>64</v>
      </c>
    </row>
    <row r="8" spans="2:10" ht="18.399999999999999" thickBot="1" x14ac:dyDescent="0.6">
      <c r="B8" s="22" t="s">
        <v>40</v>
      </c>
      <c r="C8" s="32">
        <v>525000</v>
      </c>
      <c r="E8" s="50"/>
    </row>
    <row r="9" spans="2:10" ht="18" x14ac:dyDescent="0.55000000000000004">
      <c r="B9" s="22" t="s">
        <v>0</v>
      </c>
      <c r="C9" s="18">
        <v>15</v>
      </c>
    </row>
    <row r="10" spans="2:10" ht="18" x14ac:dyDescent="0.55000000000000004">
      <c r="B10" s="22" t="s">
        <v>12</v>
      </c>
      <c r="C10" s="19">
        <v>7.0000000000000007E-2</v>
      </c>
    </row>
    <row r="11" spans="2:10" ht="18" x14ac:dyDescent="0.55000000000000004">
      <c r="B11" s="22" t="s">
        <v>45</v>
      </c>
      <c r="C11" s="19"/>
    </row>
    <row r="12" spans="2:10" ht="18" x14ac:dyDescent="0.55000000000000004">
      <c r="B12" s="22" t="s">
        <v>29</v>
      </c>
      <c r="C12" s="20">
        <f>C10*(1-C13)</f>
        <v>7.0000000000000007E-2</v>
      </c>
    </row>
    <row r="13" spans="2:10" ht="18" x14ac:dyDescent="0.55000000000000004">
      <c r="B13" s="22" t="s">
        <v>14</v>
      </c>
      <c r="C13" s="21"/>
    </row>
    <row r="14" spans="2:10" ht="18" x14ac:dyDescent="0.55000000000000004">
      <c r="B14" s="22" t="s">
        <v>43</v>
      </c>
      <c r="C14" s="29">
        <f>C8*(1+C12)^C9</f>
        <v>1448491.5588755505</v>
      </c>
    </row>
    <row r="15" spans="2:10" ht="18" x14ac:dyDescent="0.55000000000000004">
      <c r="B15" s="22" t="s">
        <v>44</v>
      </c>
      <c r="C15" s="29">
        <f>C7*(((1+C12)^C9-1)/(C12+1E-66))</f>
        <v>2814450.4651445351</v>
      </c>
    </row>
    <row r="16" spans="2:10" ht="18" x14ac:dyDescent="0.55000000000000004">
      <c r="B16" s="22" t="s">
        <v>49</v>
      </c>
      <c r="C16" s="29">
        <f>C14+C15</f>
        <v>4262942.0240200851</v>
      </c>
      <c r="E16" s="3"/>
      <c r="F16" s="5"/>
      <c r="G16" s="5"/>
      <c r="H16" s="3"/>
      <c r="J16" s="3"/>
    </row>
    <row r="17" spans="2:10" ht="18.399999999999999" thickBot="1" x14ac:dyDescent="0.6">
      <c r="B17" s="23" t="s">
        <v>46</v>
      </c>
      <c r="C17" s="30">
        <f>C15/(1+C12)^C9</f>
        <v>1020086.3685722245</v>
      </c>
      <c r="E17" s="3"/>
      <c r="F17" s="5"/>
      <c r="G17" s="5"/>
      <c r="H17" s="3"/>
      <c r="J17" s="3"/>
    </row>
    <row r="18" spans="2:10" x14ac:dyDescent="0.35">
      <c r="C18" s="10"/>
      <c r="E18" s="3"/>
      <c r="G18" s="5"/>
      <c r="H18" s="3"/>
      <c r="J18" s="3"/>
    </row>
    <row r="19" spans="2:10" ht="15.4" x14ac:dyDescent="0.45">
      <c r="B19" s="28"/>
      <c r="E19" s="3"/>
      <c r="G19" s="5"/>
      <c r="H19" s="3"/>
      <c r="J19" s="3"/>
    </row>
    <row r="20" spans="2:10" ht="15.4" x14ac:dyDescent="0.45">
      <c r="B20" s="28"/>
      <c r="C20" s="31"/>
      <c r="E20" s="3"/>
      <c r="G20" s="5"/>
      <c r="H20" s="3"/>
      <c r="J20" s="3"/>
    </row>
    <row r="21" spans="2:10" x14ac:dyDescent="0.35">
      <c r="E21" s="3"/>
      <c r="G21" s="5"/>
      <c r="H21" s="3"/>
      <c r="J21" s="3"/>
    </row>
    <row r="22" spans="2:10" x14ac:dyDescent="0.35">
      <c r="E22" s="3"/>
      <c r="G22" s="5"/>
      <c r="H22" s="3"/>
      <c r="J22" s="3"/>
    </row>
    <row r="23" spans="2:10" x14ac:dyDescent="0.35">
      <c r="E23" s="3"/>
      <c r="G23" s="5"/>
      <c r="H23" s="3"/>
      <c r="J23" s="3"/>
    </row>
    <row r="24" spans="2:10" x14ac:dyDescent="0.35">
      <c r="C24" s="4"/>
      <c r="E24" s="3"/>
      <c r="G24" s="5"/>
      <c r="H24" s="3"/>
      <c r="J24" s="3"/>
    </row>
    <row r="25" spans="2:10" x14ac:dyDescent="0.35">
      <c r="E25" s="3"/>
      <c r="G25" s="5"/>
      <c r="H25" s="3"/>
      <c r="J25" s="3"/>
    </row>
    <row r="26" spans="2:10" x14ac:dyDescent="0.35">
      <c r="E26" s="3"/>
      <c r="G26" s="5"/>
      <c r="H26" s="3"/>
      <c r="J26" s="3"/>
    </row>
    <row r="27" spans="2:10" x14ac:dyDescent="0.35">
      <c r="E27" s="3"/>
      <c r="G27" s="5"/>
      <c r="H27" s="3"/>
      <c r="J27" s="3"/>
    </row>
    <row r="28" spans="2:10" x14ac:dyDescent="0.35">
      <c r="E28" s="3"/>
      <c r="G28" s="5"/>
      <c r="H28" s="3"/>
      <c r="J28" s="3"/>
    </row>
    <row r="29" spans="2:10" x14ac:dyDescent="0.35">
      <c r="E29" s="3"/>
      <c r="G29" s="5"/>
      <c r="H29" s="3"/>
      <c r="J29" s="3"/>
    </row>
    <row r="30" spans="2:10" x14ac:dyDescent="0.35">
      <c r="E30" s="3"/>
      <c r="G30" s="5"/>
      <c r="H30" s="3"/>
      <c r="J30" s="3"/>
    </row>
    <row r="31" spans="2:10" x14ac:dyDescent="0.35">
      <c r="E31" s="3"/>
      <c r="G31" s="5"/>
      <c r="H31" s="3"/>
      <c r="J31" s="3"/>
    </row>
    <row r="32" spans="2:10" x14ac:dyDescent="0.35">
      <c r="E32" s="3"/>
      <c r="G32" s="5"/>
      <c r="H32" s="3"/>
      <c r="J32" s="3"/>
    </row>
    <row r="33" spans="5:10" x14ac:dyDescent="0.35">
      <c r="E33" s="3"/>
      <c r="G33" s="5"/>
      <c r="H33" s="3"/>
      <c r="J33" s="3"/>
    </row>
    <row r="34" spans="5:10" x14ac:dyDescent="0.35">
      <c r="E34" s="3"/>
      <c r="G34" s="5"/>
      <c r="H34" s="3"/>
      <c r="J34" s="3"/>
    </row>
    <row r="35" spans="5:10" x14ac:dyDescent="0.35">
      <c r="E35" s="3"/>
      <c r="G35" s="5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J47"/>
  <sheetViews>
    <sheetView showGridLines="0" topLeftCell="A27" workbookViewId="0">
      <selection activeCell="F20" sqref="F20"/>
    </sheetView>
  </sheetViews>
  <sheetFormatPr defaultColWidth="8.796875" defaultRowHeight="12.75" x14ac:dyDescent="0.35"/>
  <cols>
    <col min="2" max="2" width="75.46484375" customWidth="1"/>
    <col min="3" max="3" width="20.796875" bestFit="1" customWidth="1"/>
    <col min="5" max="5" width="14.46484375" bestFit="1" customWidth="1"/>
    <col min="6" max="6" width="12.796875" bestFit="1" customWidth="1"/>
    <col min="7" max="7" width="13.46484375" bestFit="1" customWidth="1"/>
    <col min="8" max="8" width="21.796875" bestFit="1" customWidth="1"/>
    <col min="10" max="10" width="13.46484375" bestFit="1" customWidth="1"/>
  </cols>
  <sheetData>
    <row r="5" spans="2:5" ht="13.15" thickBot="1" x14ac:dyDescent="0.4"/>
    <row r="6" spans="2:5" ht="18.399999999999999" thickBot="1" x14ac:dyDescent="0.6">
      <c r="B6" s="16" t="s">
        <v>52</v>
      </c>
      <c r="C6" s="17" t="s">
        <v>34</v>
      </c>
    </row>
    <row r="7" spans="2:5" ht="18.399999999999999" thickBot="1" x14ac:dyDescent="0.6">
      <c r="B7" s="22" t="s">
        <v>25</v>
      </c>
      <c r="C7" s="32">
        <v>100000</v>
      </c>
      <c r="E7" s="51" t="s">
        <v>64</v>
      </c>
    </row>
    <row r="8" spans="2:5" ht="18.399999999999999" thickBot="1" x14ac:dyDescent="0.6">
      <c r="B8" s="22" t="s">
        <v>13</v>
      </c>
      <c r="C8" s="26">
        <v>120000</v>
      </c>
      <c r="E8" s="50"/>
    </row>
    <row r="9" spans="2:5" ht="18" x14ac:dyDescent="0.55000000000000004">
      <c r="B9" s="22" t="s">
        <v>51</v>
      </c>
      <c r="C9" s="26">
        <v>70</v>
      </c>
    </row>
    <row r="10" spans="2:5" ht="18" hidden="1" x14ac:dyDescent="0.55000000000000004">
      <c r="B10" s="22" t="s">
        <v>15</v>
      </c>
      <c r="C10" s="24">
        <f>C9/C8</f>
        <v>5.8333333333333338E-4</v>
      </c>
    </row>
    <row r="11" spans="2:5" ht="18" x14ac:dyDescent="0.55000000000000004">
      <c r="B11" s="22" t="s">
        <v>0</v>
      </c>
      <c r="C11" s="44">
        <v>1</v>
      </c>
    </row>
    <row r="12" spans="2:5" ht="18" x14ac:dyDescent="0.55000000000000004">
      <c r="B12" s="22" t="s">
        <v>1</v>
      </c>
      <c r="C12" s="18">
        <v>35</v>
      </c>
    </row>
    <row r="13" spans="2:5" ht="18" x14ac:dyDescent="0.55000000000000004">
      <c r="B13" s="22" t="s">
        <v>2</v>
      </c>
      <c r="C13" s="19">
        <v>0.03</v>
      </c>
    </row>
    <row r="14" spans="2:5" ht="18" x14ac:dyDescent="0.55000000000000004">
      <c r="B14" s="22" t="s">
        <v>12</v>
      </c>
      <c r="C14" s="19">
        <v>7.0000000000000007E-2</v>
      </c>
    </row>
    <row r="15" spans="2:5" ht="18" x14ac:dyDescent="0.55000000000000004">
      <c r="B15" s="22" t="s">
        <v>29</v>
      </c>
      <c r="C15" s="20">
        <f>C14*(1-C17)</f>
        <v>6.6500000000000004E-2</v>
      </c>
    </row>
    <row r="16" spans="2:5" ht="18" x14ac:dyDescent="0.55000000000000004">
      <c r="B16" s="22" t="s">
        <v>28</v>
      </c>
      <c r="C16" s="20">
        <f>C14*(1-C18)</f>
        <v>5.2500000000000005E-2</v>
      </c>
      <c r="E16" s="6"/>
    </row>
    <row r="17" spans="2:10" ht="18" x14ac:dyDescent="0.55000000000000004">
      <c r="B17" s="22" t="s">
        <v>18</v>
      </c>
      <c r="C17" s="21">
        <v>0.05</v>
      </c>
    </row>
    <row r="18" spans="2:10" ht="18" x14ac:dyDescent="0.55000000000000004">
      <c r="B18" s="22" t="s">
        <v>17</v>
      </c>
      <c r="C18" s="21">
        <v>0.25</v>
      </c>
    </row>
    <row r="19" spans="2:10" ht="18" x14ac:dyDescent="0.55000000000000004">
      <c r="B19" s="22" t="s">
        <v>50</v>
      </c>
      <c r="C19" s="25">
        <f>(C8*(1-C10))*(1+C13)^C11</f>
        <v>123527.90000000001</v>
      </c>
    </row>
    <row r="20" spans="2:10" ht="18.75" customHeight="1" thickBot="1" x14ac:dyDescent="0.6">
      <c r="B20" s="23" t="str">
        <f xml:space="preserve"> CONCATENATE("In ",C11, " years we need a lump sum of  (PV of Growing Annuity Stream)")</f>
        <v>In 1 years we need a lump sum of  (PV of Growing Annuity Stream)</v>
      </c>
      <c r="C20" s="33">
        <f>C19*(1-(((1+C13)/(1+C16))^C12))/(C16-C13)</f>
        <v>2913144.7400840139</v>
      </c>
      <c r="D20" s="48"/>
      <c r="E20" s="27"/>
      <c r="G20" s="5"/>
      <c r="H20" s="15"/>
    </row>
    <row r="21" spans="2:10" ht="18" hidden="1" x14ac:dyDescent="0.55000000000000004">
      <c r="B21" s="22" t="s">
        <v>11</v>
      </c>
      <c r="C21" s="34">
        <f>C19*(1-(1/(1+C16)^C12))/C16</f>
        <v>1960419.2168521106</v>
      </c>
      <c r="E21" s="3"/>
      <c r="G21" s="5"/>
      <c r="H21" s="3"/>
      <c r="J21" s="3">
        <v>148024.42849183446</v>
      </c>
    </row>
    <row r="22" spans="2:10" hidden="1" x14ac:dyDescent="0.35">
      <c r="B22" s="46"/>
      <c r="C22" s="47"/>
      <c r="G22" s="5"/>
      <c r="H22" s="3"/>
      <c r="J22" s="3">
        <v>148024.42849183446</v>
      </c>
    </row>
    <row r="23" spans="2:10" ht="18" hidden="1" x14ac:dyDescent="0.55000000000000004">
      <c r="B23" s="22" t="s">
        <v>31</v>
      </c>
      <c r="C23" s="33">
        <f>C7*(1+C15)^C11</f>
        <v>106650</v>
      </c>
      <c r="E23" s="3"/>
      <c r="G23" s="5"/>
      <c r="H23" s="3"/>
      <c r="J23" s="3"/>
    </row>
    <row r="24" spans="2:10" ht="18.399999999999999" thickBot="1" x14ac:dyDescent="0.6">
      <c r="B24" s="23" t="s">
        <v>53</v>
      </c>
      <c r="C24" s="30">
        <f>-(C20-C23)</f>
        <v>-2806494.7400840139</v>
      </c>
      <c r="E24" s="3"/>
      <c r="G24" s="5"/>
      <c r="H24" s="3"/>
      <c r="J24" s="3"/>
    </row>
    <row r="25" spans="2:10" ht="18.399999999999999" hidden="1" thickBot="1" x14ac:dyDescent="0.6">
      <c r="B25" s="23" t="s">
        <v>27</v>
      </c>
      <c r="C25" s="45">
        <f>IF(C11=0,"Retired",(C20-C23)/(((1+C15)^C11-1)/C15))</f>
        <v>2806494.7400840139</v>
      </c>
      <c r="E25" s="3"/>
      <c r="F25" s="5"/>
      <c r="G25" s="5"/>
      <c r="H25" s="3"/>
      <c r="J25" s="3">
        <v>148024.42849183446</v>
      </c>
    </row>
    <row r="26" spans="2:10" ht="13.15" thickBot="1" x14ac:dyDescent="0.4">
      <c r="E26" s="3"/>
      <c r="G26" s="5"/>
      <c r="H26" s="3"/>
      <c r="J26" s="3"/>
    </row>
    <row r="27" spans="2:10" ht="15.4" x14ac:dyDescent="0.45">
      <c r="B27" s="35" t="s">
        <v>35</v>
      </c>
      <c r="C27" s="38">
        <f ca="1">YEAR(NOW())</f>
        <v>2021</v>
      </c>
      <c r="E27" s="3"/>
      <c r="G27" s="5"/>
      <c r="H27" s="3"/>
      <c r="J27" s="3"/>
    </row>
    <row r="28" spans="2:10" ht="15.4" x14ac:dyDescent="0.45">
      <c r="B28" s="36" t="s">
        <v>36</v>
      </c>
      <c r="C28" s="39">
        <f ca="1">C27+C11</f>
        <v>2022</v>
      </c>
      <c r="E28" s="3"/>
      <c r="G28" s="5"/>
      <c r="H28" s="3"/>
      <c r="J28" s="3"/>
    </row>
    <row r="29" spans="2:10" ht="15.75" thickBot="1" x14ac:dyDescent="0.5">
      <c r="B29" s="37" t="s">
        <v>37</v>
      </c>
      <c r="C29" s="40">
        <f ca="1">C28+C12</f>
        <v>2057</v>
      </c>
      <c r="E29" s="3"/>
      <c r="G29" s="5"/>
      <c r="H29" s="3"/>
      <c r="J29" s="3"/>
    </row>
    <row r="30" spans="2:10" x14ac:dyDescent="0.35">
      <c r="C30" s="10"/>
      <c r="E30" s="3"/>
      <c r="G30" s="5"/>
      <c r="H30" s="3"/>
      <c r="J30" s="3"/>
    </row>
    <row r="31" spans="2:10" ht="15.4" x14ac:dyDescent="0.45">
      <c r="B31" s="28" t="s">
        <v>61</v>
      </c>
      <c r="E31" s="3"/>
      <c r="G31" s="5"/>
      <c r="H31" s="3"/>
      <c r="J31" s="3"/>
    </row>
    <row r="32" spans="2:10" ht="15.4" x14ac:dyDescent="0.45">
      <c r="B32" s="28" t="s">
        <v>62</v>
      </c>
      <c r="E32" s="3"/>
      <c r="G32" s="5"/>
      <c r="H32" s="3"/>
      <c r="J32" s="3"/>
    </row>
    <row r="33" spans="5:10" x14ac:dyDescent="0.35">
      <c r="E33" s="3"/>
      <c r="G33" s="5"/>
      <c r="H33" s="3"/>
      <c r="J33" s="3"/>
    </row>
    <row r="34" spans="5:10" x14ac:dyDescent="0.35">
      <c r="E34" s="3"/>
      <c r="G34" s="5"/>
      <c r="H34" s="3"/>
      <c r="J34" s="3"/>
    </row>
    <row r="35" spans="5:10" x14ac:dyDescent="0.35">
      <c r="E35" s="3"/>
      <c r="G35" s="5"/>
      <c r="H35" s="3"/>
      <c r="J35" s="3"/>
    </row>
    <row r="36" spans="5:10" x14ac:dyDescent="0.35">
      <c r="E36" s="3"/>
      <c r="G36" s="5"/>
      <c r="H36" s="3"/>
      <c r="J36" s="3"/>
    </row>
    <row r="37" spans="5:10" x14ac:dyDescent="0.35">
      <c r="E37" s="3"/>
      <c r="G37" s="5"/>
      <c r="H37" s="3"/>
      <c r="J37" s="3"/>
    </row>
    <row r="38" spans="5:10" x14ac:dyDescent="0.35">
      <c r="E38" s="3"/>
      <c r="G38" s="5"/>
      <c r="H38" s="3"/>
      <c r="J38" s="3"/>
    </row>
    <row r="39" spans="5:10" x14ac:dyDescent="0.35">
      <c r="E39" s="3"/>
      <c r="G39" s="5"/>
      <c r="H39" s="3"/>
      <c r="J39" s="3"/>
    </row>
    <row r="40" spans="5:10" x14ac:dyDescent="0.35">
      <c r="E40" s="3"/>
      <c r="G40" s="5"/>
      <c r="H40" s="3"/>
      <c r="J40" s="3"/>
    </row>
    <row r="41" spans="5:10" x14ac:dyDescent="0.35">
      <c r="E41" s="3"/>
      <c r="G41" s="5"/>
      <c r="H41" s="3"/>
      <c r="J41" s="3"/>
    </row>
    <row r="42" spans="5:10" x14ac:dyDescent="0.35">
      <c r="E42" s="3"/>
      <c r="G42" s="5"/>
      <c r="H42" s="3"/>
      <c r="J42" s="3"/>
    </row>
    <row r="43" spans="5:10" x14ac:dyDescent="0.35">
      <c r="E43" s="3"/>
      <c r="G43" s="5"/>
      <c r="H43" s="3"/>
      <c r="J43" s="3"/>
    </row>
    <row r="44" spans="5:10" x14ac:dyDescent="0.35">
      <c r="E44" s="3"/>
      <c r="G44" s="5"/>
      <c r="H44" s="3"/>
      <c r="J44" s="3"/>
    </row>
    <row r="45" spans="5:10" x14ac:dyDescent="0.35">
      <c r="E45" s="3"/>
      <c r="G45" s="5"/>
      <c r="H45" s="3"/>
      <c r="J45" s="3"/>
    </row>
    <row r="46" spans="5:10" x14ac:dyDescent="0.35">
      <c r="E46" s="3"/>
      <c r="G46" s="5"/>
      <c r="H46" s="3"/>
      <c r="J46" s="3"/>
    </row>
    <row r="47" spans="5:10" x14ac:dyDescent="0.35">
      <c r="E47" s="3"/>
      <c r="G47" s="5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39"/>
  <sheetViews>
    <sheetView workbookViewId="0">
      <selection activeCell="D13" sqref="D13"/>
    </sheetView>
  </sheetViews>
  <sheetFormatPr defaultColWidth="8.796875" defaultRowHeight="12.75" x14ac:dyDescent="0.35"/>
  <cols>
    <col min="3" max="3" width="58.33203125" bestFit="1" customWidth="1"/>
    <col min="4" max="4" width="14" bestFit="1" customWidth="1"/>
    <col min="6" max="6" width="13.46484375" bestFit="1" customWidth="1"/>
    <col min="7" max="7" width="12.796875" bestFit="1" customWidth="1"/>
    <col min="8" max="8" width="13.46484375" bestFit="1" customWidth="1"/>
    <col min="9" max="9" width="21.796875" bestFit="1" customWidth="1"/>
    <col min="11" max="11" width="13.46484375" bestFit="1" customWidth="1"/>
  </cols>
  <sheetData>
    <row r="2" spans="2:11" x14ac:dyDescent="0.35">
      <c r="B2" t="s">
        <v>3</v>
      </c>
      <c r="C2" t="s">
        <v>13</v>
      </c>
      <c r="D2" s="14">
        <v>100000</v>
      </c>
    </row>
    <row r="3" spans="2:11" x14ac:dyDescent="0.35">
      <c r="B3" t="s">
        <v>4</v>
      </c>
      <c r="C3" t="s">
        <v>15</v>
      </c>
      <c r="D3" s="7">
        <v>0</v>
      </c>
    </row>
    <row r="4" spans="2:11" x14ac:dyDescent="0.35">
      <c r="B4" t="s">
        <v>5</v>
      </c>
      <c r="C4" t="s">
        <v>0</v>
      </c>
      <c r="D4" s="1">
        <v>10</v>
      </c>
    </row>
    <row r="5" spans="2:11" x14ac:dyDescent="0.35">
      <c r="B5" t="s">
        <v>6</v>
      </c>
      <c r="C5" t="s">
        <v>1</v>
      </c>
      <c r="D5" s="1">
        <v>25</v>
      </c>
    </row>
    <row r="6" spans="2:11" x14ac:dyDescent="0.35">
      <c r="B6" t="s">
        <v>7</v>
      </c>
      <c r="C6" t="s">
        <v>2</v>
      </c>
      <c r="D6" s="8">
        <v>0.03</v>
      </c>
    </row>
    <row r="7" spans="2:11" x14ac:dyDescent="0.35">
      <c r="B7" t="s">
        <v>8</v>
      </c>
      <c r="C7" t="s">
        <v>12</v>
      </c>
      <c r="D7" s="8">
        <v>0.06</v>
      </c>
    </row>
    <row r="8" spans="2:11" x14ac:dyDescent="0.35">
      <c r="B8" t="s">
        <v>9</v>
      </c>
      <c r="C8" t="s">
        <v>29</v>
      </c>
      <c r="D8" s="9">
        <f>D7*(1-D10)</f>
        <v>0.06</v>
      </c>
    </row>
    <row r="9" spans="2:11" x14ac:dyDescent="0.35">
      <c r="B9" t="s">
        <v>10</v>
      </c>
      <c r="C9" t="s">
        <v>28</v>
      </c>
      <c r="D9" s="9">
        <f>D7*(1-D11)</f>
        <v>0.06</v>
      </c>
      <c r="F9" s="6"/>
    </row>
    <row r="10" spans="2:11" x14ac:dyDescent="0.35">
      <c r="B10" t="s">
        <v>20</v>
      </c>
      <c r="C10" t="s">
        <v>18</v>
      </c>
      <c r="D10" s="2">
        <v>0</v>
      </c>
    </row>
    <row r="11" spans="2:11" x14ac:dyDescent="0.35">
      <c r="B11" t="s">
        <v>21</v>
      </c>
      <c r="C11" t="s">
        <v>17</v>
      </c>
      <c r="D11" s="2">
        <v>0</v>
      </c>
    </row>
    <row r="12" spans="2:11" x14ac:dyDescent="0.35">
      <c r="B12" t="s">
        <v>22</v>
      </c>
      <c r="C12" t="s">
        <v>19</v>
      </c>
      <c r="D12" s="11">
        <f>(D2*(1-D3))*(1+D6)^D4</f>
        <v>134391.63793441217</v>
      </c>
    </row>
    <row r="13" spans="2:11" x14ac:dyDescent="0.35">
      <c r="B13" t="s">
        <v>23</v>
      </c>
      <c r="C13" t="s">
        <v>16</v>
      </c>
      <c r="D13" s="12">
        <f>D12*(1-(((1+D6)/(1+D9))^D5))/(D9-D6)</f>
        <v>2294300.9368307525</v>
      </c>
      <c r="H13" s="5"/>
      <c r="I13" s="4"/>
    </row>
    <row r="14" spans="2:11" x14ac:dyDescent="0.35">
      <c r="B14" t="s">
        <v>24</v>
      </c>
      <c r="C14" t="s">
        <v>11</v>
      </c>
      <c r="D14" s="13">
        <f>D12*(1-(1/(1+D9)^D5))/D9</f>
        <v>1717976.1724086467</v>
      </c>
      <c r="F14" s="3"/>
      <c r="H14" s="5"/>
      <c r="I14" s="3"/>
      <c r="K14" s="3">
        <v>148024.42849183446</v>
      </c>
    </row>
    <row r="15" spans="2:11" x14ac:dyDescent="0.35">
      <c r="B15" t="s">
        <v>26</v>
      </c>
      <c r="C15" t="s">
        <v>25</v>
      </c>
      <c r="D15" s="14">
        <v>0</v>
      </c>
      <c r="F15" s="3"/>
      <c r="H15" s="5"/>
      <c r="I15" s="3"/>
      <c r="K15" s="3">
        <v>148024.42849183446</v>
      </c>
    </row>
    <row r="16" spans="2:11" x14ac:dyDescent="0.35">
      <c r="B16" t="s">
        <v>30</v>
      </c>
      <c r="C16" t="s">
        <v>31</v>
      </c>
      <c r="D16" s="12">
        <f>D15*(1+D8)^D4</f>
        <v>0</v>
      </c>
      <c r="F16" s="3"/>
      <c r="H16" s="5"/>
      <c r="I16" s="3"/>
      <c r="K16" s="3"/>
    </row>
    <row r="17" spans="2:11" x14ac:dyDescent="0.35">
      <c r="B17" t="s">
        <v>32</v>
      </c>
      <c r="C17" t="s">
        <v>27</v>
      </c>
      <c r="D17" s="12">
        <f>(D13-D16)/(((1+D8)^D4-1)/D8)</f>
        <v>174063.92762046278</v>
      </c>
      <c r="F17" s="3"/>
      <c r="G17" s="5"/>
      <c r="H17" s="5"/>
      <c r="I17" s="3"/>
      <c r="K17" s="3">
        <v>148024.42849183446</v>
      </c>
    </row>
    <row r="18" spans="2:11" x14ac:dyDescent="0.35">
      <c r="F18" s="3"/>
      <c r="H18" s="5"/>
      <c r="I18" s="3"/>
      <c r="K18" s="3">
        <v>148024.42849183446</v>
      </c>
    </row>
    <row r="19" spans="2:11" x14ac:dyDescent="0.35">
      <c r="D19" s="4"/>
      <c r="F19" s="3"/>
      <c r="H19" s="5"/>
      <c r="I19" s="3"/>
      <c r="K19" s="3">
        <v>148024.42849183446</v>
      </c>
    </row>
    <row r="20" spans="2:11" x14ac:dyDescent="0.35">
      <c r="F20" s="3"/>
      <c r="H20" s="5"/>
      <c r="I20" s="3"/>
      <c r="K20" s="3">
        <v>148024.42849183446</v>
      </c>
    </row>
    <row r="21" spans="2:11" x14ac:dyDescent="0.35">
      <c r="F21" s="3"/>
      <c r="H21" s="5"/>
      <c r="I21" s="3"/>
      <c r="K21" s="3">
        <v>148024.42849183446</v>
      </c>
    </row>
    <row r="22" spans="2:11" x14ac:dyDescent="0.35">
      <c r="D22" s="10"/>
      <c r="F22" s="3"/>
      <c r="H22" s="5"/>
      <c r="I22" s="3"/>
      <c r="K22" s="3">
        <v>148024.42849183446</v>
      </c>
    </row>
    <row r="23" spans="2:11" x14ac:dyDescent="0.35">
      <c r="F23" s="3"/>
      <c r="H23" s="5"/>
      <c r="I23" s="3"/>
      <c r="K23" s="3">
        <v>148024.42849183446</v>
      </c>
    </row>
    <row r="24" spans="2:11" x14ac:dyDescent="0.35">
      <c r="F24" s="3"/>
      <c r="H24" s="5"/>
      <c r="I24" s="3"/>
      <c r="K24" s="3">
        <v>148024.42849183446</v>
      </c>
    </row>
    <row r="25" spans="2:11" x14ac:dyDescent="0.35">
      <c r="F25" s="3"/>
      <c r="H25" s="5"/>
      <c r="I25" s="3"/>
      <c r="K25" s="3">
        <v>148024.42849183446</v>
      </c>
    </row>
    <row r="26" spans="2:11" x14ac:dyDescent="0.35">
      <c r="F26" s="3"/>
      <c r="H26" s="5"/>
      <c r="I26" s="3"/>
      <c r="K26" s="3">
        <v>148024.42849183446</v>
      </c>
    </row>
    <row r="27" spans="2:11" x14ac:dyDescent="0.35">
      <c r="F27" s="3"/>
      <c r="H27" s="5"/>
      <c r="I27" s="3"/>
      <c r="K27" s="3">
        <v>148024.42849183446</v>
      </c>
    </row>
    <row r="28" spans="2:11" x14ac:dyDescent="0.35">
      <c r="F28" s="3"/>
      <c r="H28" s="5"/>
      <c r="I28" s="3"/>
      <c r="K28" s="3">
        <v>148024.42849183446</v>
      </c>
    </row>
    <row r="29" spans="2:11" x14ac:dyDescent="0.35">
      <c r="F29" s="3"/>
      <c r="H29" s="5"/>
      <c r="I29" s="3"/>
      <c r="K29" s="3">
        <v>148024.42849183446</v>
      </c>
    </row>
    <row r="30" spans="2:11" x14ac:dyDescent="0.35">
      <c r="F30" s="3"/>
      <c r="H30" s="5"/>
      <c r="I30" s="3"/>
      <c r="K30" s="3">
        <v>148024.42849183446</v>
      </c>
    </row>
    <row r="31" spans="2:11" x14ac:dyDescent="0.35">
      <c r="F31" s="3"/>
      <c r="H31" s="5"/>
      <c r="I31" s="3"/>
      <c r="K31" s="3">
        <v>148024.42849183446</v>
      </c>
    </row>
    <row r="32" spans="2:11" x14ac:dyDescent="0.35">
      <c r="F32" s="3"/>
      <c r="H32" s="5"/>
      <c r="I32" s="3"/>
      <c r="K32" s="3">
        <v>148024.42849183446</v>
      </c>
    </row>
    <row r="33" spans="6:11" x14ac:dyDescent="0.35">
      <c r="F33" s="3"/>
      <c r="H33" s="5"/>
      <c r="I33" s="3"/>
      <c r="K33" s="3">
        <v>148024.42849183446</v>
      </c>
    </row>
    <row r="34" spans="6:11" x14ac:dyDescent="0.35">
      <c r="F34" s="3"/>
      <c r="H34" s="5"/>
      <c r="I34" s="3"/>
      <c r="K34" s="3">
        <v>148024.42849183446</v>
      </c>
    </row>
    <row r="35" spans="6:11" x14ac:dyDescent="0.35">
      <c r="F35" s="3"/>
      <c r="H35" s="5"/>
      <c r="I35" s="3"/>
      <c r="K35" s="3">
        <v>148024.42849183446</v>
      </c>
    </row>
    <row r="36" spans="6:11" x14ac:dyDescent="0.35">
      <c r="F36" s="3"/>
      <c r="H36" s="5"/>
      <c r="I36" s="3"/>
      <c r="K36" s="3">
        <v>148024.42849183446</v>
      </c>
    </row>
    <row r="37" spans="6:11" x14ac:dyDescent="0.35">
      <c r="F37" s="3"/>
      <c r="H37" s="5"/>
      <c r="I37" s="3"/>
      <c r="K37" s="3">
        <v>148024.42849183446</v>
      </c>
    </row>
    <row r="38" spans="6:11" x14ac:dyDescent="0.35">
      <c r="F38" s="3"/>
      <c r="H38" s="5"/>
      <c r="I38" s="3"/>
      <c r="K38" s="3">
        <v>148024.42849183446</v>
      </c>
    </row>
    <row r="39" spans="6:11" x14ac:dyDescent="0.35">
      <c r="F39" s="3"/>
      <c r="H39" s="5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Retirement Portfolio Needed</vt:lpstr>
      <vt:lpstr>Retirement Need + Annual Saving</vt:lpstr>
      <vt:lpstr>Future Value</vt:lpstr>
      <vt:lpstr>Lump Sum</vt:lpstr>
      <vt:lpstr>Calculator 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Lachowitz</dc:creator>
  <cp:lastModifiedBy>Kathleen Quintero</cp:lastModifiedBy>
  <dcterms:created xsi:type="dcterms:W3CDTF">2007-01-18T12:37:03Z</dcterms:created>
  <dcterms:modified xsi:type="dcterms:W3CDTF">2021-08-26T20:20:28Z</dcterms:modified>
</cp:coreProperties>
</file>